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 Loan Mode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x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E2E8F0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b val="1"/>
      <color rgb="001E3A8A"/>
      <sz val="10"/>
    </font>
    <font>
      <name val="Calibri"/>
      <i val="1"/>
      <color rgb="0064748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8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2563EB"/>
        <bgColor rgb="002563EB"/>
      </patternFill>
    </fill>
    <fill>
      <patternFill patternType="solid">
        <fgColor rgb="00ECFDF5"/>
        <bgColor rgb="00ECFDF5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10" fontId="5" fillId="4" borderId="1" applyAlignment="1" pivotButton="0" quotePrefix="0" xfId="0">
      <alignment horizontal="right"/>
    </xf>
    <xf numFmtId="1" fontId="5" fillId="4" borderId="1" applyAlignment="1" pivotButton="0" quotePrefix="0" xfId="0">
      <alignment horizontal="right"/>
    </xf>
    <xf numFmtId="0" fontId="7" fillId="5" borderId="1" pivotButton="0" quotePrefix="0" xfId="0"/>
    <xf numFmtId="0" fontId="7" fillId="5" borderId="1" applyAlignment="1" pivotButton="0" quotePrefix="0" xfId="0">
      <alignment horizontal="center"/>
    </xf>
    <xf numFmtId="0" fontId="8" fillId="0" borderId="1" pivotButton="0" quotePrefix="0" xfId="0"/>
    <xf numFmtId="164" fontId="5" fillId="0" borderId="1" applyAlignment="1" pivotButton="0" quotePrefix="0" xfId="0">
      <alignment horizontal="right"/>
    </xf>
    <xf numFmtId="0" fontId="6" fillId="0" borderId="1" pivotButton="0" quotePrefix="0" xfId="0"/>
    <xf numFmtId="0" fontId="9" fillId="0" borderId="1" pivotButton="0" quotePrefix="0" xfId="0"/>
    <xf numFmtId="165" fontId="9" fillId="6" borderId="1" applyAlignment="1" pivotButton="0" quotePrefix="0" xfId="0">
      <alignment horizontal="right"/>
    </xf>
    <xf numFmtId="0" fontId="9" fillId="6" borderId="1" pivotButton="0" quotePrefix="0" xfId="0"/>
    <xf numFmtId="0" fontId="7" fillId="5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164" fontId="8" fillId="0" borderId="1" pivotButton="0" quotePrefix="0" xfId="0"/>
    <xf numFmtId="0" fontId="8" fillId="7" borderId="1" applyAlignment="1" pivotButton="0" quotePrefix="0" xfId="0">
      <alignment horizontal="center"/>
    </xf>
    <xf numFmtId="164" fontId="8" fillId="7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0" customWidth="1" min="3" max="3"/>
    <col width="20" customWidth="1" min="4" max="4"/>
    <col width="22" customWidth="1" min="5" max="5"/>
    <col width="24" customWidth="1" min="6" max="6"/>
  </cols>
  <sheetData>
    <row r="1" ht="28" customHeight="1">
      <c r="A1" s="1" t="inlineStr">
        <is>
          <t>SBA 7(a) &amp; 504 COMMERCIAL LOAN AMORTIZATION MODEL</t>
        </is>
      </c>
    </row>
    <row r="2" ht="18" customHeight="1">
      <c r="A2" s="2" t="inlineStr">
        <is>
          <t>AmericaCalculator.com | Institutional Model for Small Business Administration Debt Structuring</t>
        </is>
      </c>
    </row>
    <row r="4">
      <c r="A4" s="3" t="inlineStr">
        <is>
          <t>1. LOAN STRUCTURING &amp; TERMS</t>
        </is>
      </c>
    </row>
    <row r="5">
      <c r="A5" s="4" t="inlineStr">
        <is>
          <t>Total Project / Acquisition Cost ($)</t>
        </is>
      </c>
      <c r="C5" s="5" t="n">
        <v>1000000</v>
      </c>
      <c r="D5" s="6" t="inlineStr">
        <is>
          <t>Total capital required (Real estate, equipment, working cap)</t>
        </is>
      </c>
    </row>
    <row r="6">
      <c r="A6" s="4" t="inlineStr">
        <is>
          <t>Equity Injection / Down Payment (%)</t>
        </is>
      </c>
      <c r="C6" s="7" t="n">
        <v>0.1</v>
      </c>
      <c r="D6" s="6" t="inlineStr">
        <is>
          <t>SBA minimum is typically 10% (15-20% for startups)</t>
        </is>
      </c>
    </row>
    <row r="7">
      <c r="A7" s="4" t="inlineStr">
        <is>
          <t>Gross Loan Amount ($)</t>
        </is>
      </c>
      <c r="C7" s="5">
        <f>C5*(1-C6)</f>
        <v/>
      </c>
      <c r="D7" s="6" t="inlineStr">
        <is>
          <t>Total loan principal funded</t>
        </is>
      </c>
    </row>
    <row r="8">
      <c r="A8" s="4" t="inlineStr">
        <is>
          <t>WSJ Prime Rate Benchmark (%)</t>
        </is>
      </c>
      <c r="C8" s="7" t="n">
        <v>0.08</v>
      </c>
      <c r="D8" s="6" t="inlineStr">
        <is>
          <t>Wall Street Journal Prime Rate benchmark</t>
        </is>
      </c>
    </row>
    <row r="9">
      <c r="A9" s="4" t="inlineStr">
        <is>
          <t>Lender Spread Margin (%)</t>
        </is>
      </c>
      <c r="C9" s="7" t="n">
        <v>0.0275</v>
      </c>
      <c r="D9" s="6" t="inlineStr">
        <is>
          <t>Statutory SBA 7(a) max spread is Prime + 2.75% - 3.00%</t>
        </is>
      </c>
    </row>
    <row r="10">
      <c r="A10" s="4" t="inlineStr">
        <is>
          <t>Effective Interest Rate (APR %)</t>
        </is>
      </c>
      <c r="C10" s="7">
        <f>C8+C9</f>
        <v/>
      </c>
      <c r="D10" s="6" t="inlineStr">
        <is>
          <t>Combined variable or fixed interest rate</t>
        </is>
      </c>
    </row>
    <row r="11">
      <c r="A11" s="4" t="inlineStr">
        <is>
          <t>Loan Maturity Term (Years)</t>
        </is>
      </c>
      <c r="C11" s="8" t="n">
        <v>25</v>
      </c>
      <c r="D11" s="6" t="inlineStr">
        <is>
          <t>25 years for commercial real estate; 10 years for equipment/working capital</t>
        </is>
      </c>
    </row>
    <row r="12">
      <c r="A12" s="4" t="inlineStr">
        <is>
          <t>SBA Guaranty Fee Rate (%)</t>
        </is>
      </c>
      <c r="C12" s="7" t="n">
        <v>0.035</v>
      </c>
      <c r="D12" s="6" t="inlineStr">
        <is>
          <t>Tiered SBA guaranty fee based on loan amount (financed into loan)</t>
        </is>
      </c>
    </row>
    <row r="13">
      <c r="A13" s="4" t="inlineStr">
        <is>
          <t>Borrower Net Operating Income - NOI ($/yr)</t>
        </is>
      </c>
      <c r="C13" s="5" t="n">
        <v>180000</v>
      </c>
      <c r="D13" s="6" t="inlineStr">
        <is>
          <t>Annual business free cash flow available for debt service</t>
        </is>
      </c>
    </row>
    <row r="15">
      <c r="A15" s="3" t="inlineStr">
        <is>
          <t>2. UNDERWRITING &amp; DEBT SERVICE METRICS</t>
        </is>
      </c>
    </row>
    <row r="16">
      <c r="A16" s="9" t="inlineStr">
        <is>
          <t>Metric / Output</t>
        </is>
      </c>
      <c r="B16" s="9" t="inlineStr">
        <is>
          <t>Value</t>
        </is>
      </c>
      <c r="C16" s="10" t="inlineStr">
        <is>
          <t>Standard Bank Benchmark</t>
        </is>
      </c>
      <c r="E16" s="10" t="inlineStr">
        <is>
          <t>Approval Feasibility Assessment</t>
        </is>
      </c>
    </row>
    <row r="17" ht="22" customHeight="1">
      <c r="A17" s="11" t="inlineStr">
        <is>
          <t>Monthly Principal &amp; Interest (P&amp;I)</t>
        </is>
      </c>
      <c r="B17" s="12">
        <f>PMT(C10/12, C11*12, -C7)</f>
        <v/>
      </c>
      <c r="C17" s="13" t="inlineStr">
        <is>
          <t>Fixed level monthly installment</t>
        </is>
      </c>
      <c r="E17" s="13">
        <f>"Base monthly debt service obligation"</f>
        <v/>
      </c>
    </row>
    <row r="18" ht="22" customHeight="1">
      <c r="A18" s="11" t="inlineStr">
        <is>
          <t>Annual Total Debt Service</t>
        </is>
      </c>
      <c r="B18" s="12">
        <f>B17*12</f>
        <v/>
      </c>
      <c r="C18" s="13" t="inlineStr">
        <is>
          <t>Total yearly cash outlay</t>
        </is>
      </c>
      <c r="E18" s="13">
        <f>"Annualized cash drain on business"</f>
        <v/>
      </c>
    </row>
    <row r="19" ht="22" customHeight="1">
      <c r="A19" s="11" t="inlineStr">
        <is>
          <t>SBA Upfront Guaranty Fee ($)</t>
        </is>
      </c>
      <c r="B19" s="12">
        <f>C7*C12</f>
        <v/>
      </c>
      <c r="C19" s="13" t="inlineStr">
        <is>
          <t>Can be financed into total borrowing</t>
        </is>
      </c>
      <c r="E19" s="13">
        <f>"Paid to SBA for government guarantee"</f>
        <v/>
      </c>
    </row>
    <row r="20" ht="22" customHeight="1">
      <c r="A20" s="11" t="inlineStr">
        <is>
          <t>Total Interest Paid Over Life</t>
        </is>
      </c>
      <c r="B20" s="12">
        <f>(B17*C11*12)-C7</f>
        <v/>
      </c>
      <c r="C20" s="13" t="inlineStr">
        <is>
          <t>Cumulative financing cost</t>
        </is>
      </c>
      <c r="E20" s="13">
        <f>"Cumulative interest expense"</f>
        <v/>
      </c>
    </row>
    <row r="21" ht="22" customHeight="1">
      <c r="A21" s="11" t="inlineStr">
        <is>
          <t>Total Cost of Debt (P+I)</t>
        </is>
      </c>
      <c r="B21" s="12">
        <f>B17*C11*12</f>
        <v/>
      </c>
      <c r="C21" s="13" t="inlineStr">
        <is>
          <t>Gross repayment over full term</t>
        </is>
      </c>
      <c r="E21" s="13">
        <f>"Total principal and interest combined"</f>
        <v/>
      </c>
    </row>
    <row r="22" ht="22" customHeight="1">
      <c r="A22" s="14" t="inlineStr">
        <is>
          <t>Debt Service Coverage Ratio (DSCR)</t>
        </is>
      </c>
      <c r="B22" s="15">
        <f>C13/B18</f>
        <v/>
      </c>
      <c r="C22" s="13" t="inlineStr">
        <is>
          <t>Min 1.15x - 1.25x required by SBA lenders</t>
        </is>
      </c>
      <c r="E22" s="16">
        <f>IF(B22&gt;=1.25, "STRONG PASS (&gt;= 1.25x)", IF(B22&gt;=1.15, "ACCEPTABLE (1.15x - 1.24x)", "REJECT / HIGH RISK (&lt; 1.15x)"))</f>
        <v/>
      </c>
    </row>
    <row r="24">
      <c r="A24" s="3" t="inlineStr">
        <is>
          <t>3. FIRST YEAR MONTHLY AMORTIZATION WATERFALL</t>
        </is>
      </c>
    </row>
    <row r="25" ht="24" customHeight="1">
      <c r="A25" s="17" t="inlineStr">
        <is>
          <t>Month</t>
        </is>
      </c>
      <c r="B25" s="17" t="inlineStr">
        <is>
          <t>Beginning Balance</t>
        </is>
      </c>
      <c r="C25" s="17" t="inlineStr">
        <is>
          <t>Monthly Payment</t>
        </is>
      </c>
      <c r="D25" s="17" t="inlineStr">
        <is>
          <t>Principal Paid</t>
        </is>
      </c>
      <c r="E25" s="17" t="inlineStr">
        <is>
          <t>Interest Paid</t>
        </is>
      </c>
      <c r="F25" s="17" t="inlineStr">
        <is>
          <t>Ending Balance</t>
        </is>
      </c>
    </row>
    <row r="26" ht="19" customHeight="1">
      <c r="A26" s="18" t="n">
        <v>1</v>
      </c>
      <c r="B26" s="19">
        <f>$C$7</f>
        <v/>
      </c>
      <c r="C26" s="19">
        <f>$B$17</f>
        <v/>
      </c>
      <c r="D26" s="19">
        <f>PPMT($C$10/12, 1, $C$11*12, -$C$7)</f>
        <v/>
      </c>
      <c r="E26" s="19">
        <f>IPMT($C$10/12, 1, $C$11*12, -$C$7)</f>
        <v/>
      </c>
      <c r="F26" s="19">
        <f>B26-D26</f>
        <v/>
      </c>
    </row>
    <row r="27" ht="19" customHeight="1">
      <c r="A27" s="20" t="n">
        <v>2</v>
      </c>
      <c r="B27" s="21">
        <f>F26</f>
        <v/>
      </c>
      <c r="C27" s="21">
        <f>$B$17</f>
        <v/>
      </c>
      <c r="D27" s="21">
        <f>PPMT($C$10/12, 2, $C$11*12, -$C$7)</f>
        <v/>
      </c>
      <c r="E27" s="21">
        <f>IPMT($C$10/12, 2, $C$11*12, -$C$7)</f>
        <v/>
      </c>
      <c r="F27" s="21">
        <f>B27-D27</f>
        <v/>
      </c>
    </row>
    <row r="28" ht="19" customHeight="1">
      <c r="A28" s="18" t="n">
        <v>3</v>
      </c>
      <c r="B28" s="19">
        <f>F27</f>
        <v/>
      </c>
      <c r="C28" s="19">
        <f>$B$17</f>
        <v/>
      </c>
      <c r="D28" s="19">
        <f>PPMT($C$10/12, 3, $C$11*12, -$C$7)</f>
        <v/>
      </c>
      <c r="E28" s="19">
        <f>IPMT($C$10/12, 3, $C$11*12, -$C$7)</f>
        <v/>
      </c>
      <c r="F28" s="19">
        <f>B28-D28</f>
        <v/>
      </c>
    </row>
    <row r="29" ht="19" customHeight="1">
      <c r="A29" s="20" t="n">
        <v>4</v>
      </c>
      <c r="B29" s="21">
        <f>F28</f>
        <v/>
      </c>
      <c r="C29" s="21">
        <f>$B$17</f>
        <v/>
      </c>
      <c r="D29" s="21">
        <f>PPMT($C$10/12, 4, $C$11*12, -$C$7)</f>
        <v/>
      </c>
      <c r="E29" s="21">
        <f>IPMT($C$10/12, 4, $C$11*12, -$C$7)</f>
        <v/>
      </c>
      <c r="F29" s="21">
        <f>B29-D29</f>
        <v/>
      </c>
    </row>
    <row r="30" ht="19" customHeight="1">
      <c r="A30" s="18" t="n">
        <v>5</v>
      </c>
      <c r="B30" s="19">
        <f>F29</f>
        <v/>
      </c>
      <c r="C30" s="19">
        <f>$B$17</f>
        <v/>
      </c>
      <c r="D30" s="19">
        <f>PPMT($C$10/12, 5, $C$11*12, -$C$7)</f>
        <v/>
      </c>
      <c r="E30" s="19">
        <f>IPMT($C$10/12, 5, $C$11*12, -$C$7)</f>
        <v/>
      </c>
      <c r="F30" s="19">
        <f>B30-D30</f>
        <v/>
      </c>
    </row>
    <row r="31" ht="19" customHeight="1">
      <c r="A31" s="20" t="n">
        <v>6</v>
      </c>
      <c r="B31" s="21">
        <f>F30</f>
        <v/>
      </c>
      <c r="C31" s="21">
        <f>$B$17</f>
        <v/>
      </c>
      <c r="D31" s="21">
        <f>PPMT($C$10/12, 6, $C$11*12, -$C$7)</f>
        <v/>
      </c>
      <c r="E31" s="21">
        <f>IPMT($C$10/12, 6, $C$11*12, -$C$7)</f>
        <v/>
      </c>
      <c r="F31" s="21">
        <f>B31-D31</f>
        <v/>
      </c>
    </row>
    <row r="32" ht="19" customHeight="1">
      <c r="A32" s="18" t="n">
        <v>7</v>
      </c>
      <c r="B32" s="19">
        <f>F31</f>
        <v/>
      </c>
      <c r="C32" s="19">
        <f>$B$17</f>
        <v/>
      </c>
      <c r="D32" s="19">
        <f>PPMT($C$10/12, 7, $C$11*12, -$C$7)</f>
        <v/>
      </c>
      <c r="E32" s="19">
        <f>IPMT($C$10/12, 7, $C$11*12, -$C$7)</f>
        <v/>
      </c>
      <c r="F32" s="19">
        <f>B32-D32</f>
        <v/>
      </c>
    </row>
    <row r="33" ht="19" customHeight="1">
      <c r="A33" s="20" t="n">
        <v>8</v>
      </c>
      <c r="B33" s="21">
        <f>F32</f>
        <v/>
      </c>
      <c r="C33" s="21">
        <f>$B$17</f>
        <v/>
      </c>
      <c r="D33" s="21">
        <f>PPMT($C$10/12, 8, $C$11*12, -$C$7)</f>
        <v/>
      </c>
      <c r="E33" s="21">
        <f>IPMT($C$10/12, 8, $C$11*12, -$C$7)</f>
        <v/>
      </c>
      <c r="F33" s="21">
        <f>B33-D33</f>
        <v/>
      </c>
    </row>
    <row r="34" ht="19" customHeight="1">
      <c r="A34" s="18" t="n">
        <v>9</v>
      </c>
      <c r="B34" s="19">
        <f>F33</f>
        <v/>
      </c>
      <c r="C34" s="19">
        <f>$B$17</f>
        <v/>
      </c>
      <c r="D34" s="19">
        <f>PPMT($C$10/12, 9, $C$11*12, -$C$7)</f>
        <v/>
      </c>
      <c r="E34" s="19">
        <f>IPMT($C$10/12, 9, $C$11*12, -$C$7)</f>
        <v/>
      </c>
      <c r="F34" s="19">
        <f>B34-D34</f>
        <v/>
      </c>
    </row>
    <row r="35" ht="19" customHeight="1">
      <c r="A35" s="20" t="n">
        <v>10</v>
      </c>
      <c r="B35" s="21">
        <f>F34</f>
        <v/>
      </c>
      <c r="C35" s="21">
        <f>$B$17</f>
        <v/>
      </c>
      <c r="D35" s="21">
        <f>PPMT($C$10/12, 10, $C$11*12, -$C$7)</f>
        <v/>
      </c>
      <c r="E35" s="21">
        <f>IPMT($C$10/12, 10, $C$11*12, -$C$7)</f>
        <v/>
      </c>
      <c r="F35" s="21">
        <f>B35-D35</f>
        <v/>
      </c>
    </row>
    <row r="36" ht="19" customHeight="1">
      <c r="A36" s="18" t="n">
        <v>11</v>
      </c>
      <c r="B36" s="19">
        <f>F35</f>
        <v/>
      </c>
      <c r="C36" s="19">
        <f>$B$17</f>
        <v/>
      </c>
      <c r="D36" s="19">
        <f>PPMT($C$10/12, 11, $C$11*12, -$C$7)</f>
        <v/>
      </c>
      <c r="E36" s="19">
        <f>IPMT($C$10/12, 11, $C$11*12, -$C$7)</f>
        <v/>
      </c>
      <c r="F36" s="19">
        <f>B36-D36</f>
        <v/>
      </c>
    </row>
    <row r="37" ht="19" customHeight="1">
      <c r="A37" s="20" t="n">
        <v>12</v>
      </c>
      <c r="B37" s="21">
        <f>F36</f>
        <v/>
      </c>
      <c r="C37" s="21">
        <f>$B$17</f>
        <v/>
      </c>
      <c r="D37" s="21">
        <f>PPMT($C$10/12, 12, $C$11*12, -$C$7)</f>
        <v/>
      </c>
      <c r="E37" s="21">
        <f>IPMT($C$10/12, 12, $C$11*12, -$C$7)</f>
        <v/>
      </c>
      <c r="F37" s="21">
        <f>B37-D37</f>
        <v/>
      </c>
    </row>
    <row r="39">
      <c r="A39" s="6" t="inlineStr">
        <is>
          <t>Live Web Calculator Reference: https://americacalculator.com/loan-calculators/sba-loan-calculator</t>
        </is>
      </c>
    </row>
  </sheetData>
  <mergeCells count="38">
    <mergeCell ref="D11:F11"/>
    <mergeCell ref="D13:F13"/>
    <mergeCell ref="A11:B11"/>
    <mergeCell ref="D7:F7"/>
    <mergeCell ref="E17:F17"/>
    <mergeCell ref="A6:B6"/>
    <mergeCell ref="A2:F2"/>
    <mergeCell ref="C20:D20"/>
    <mergeCell ref="E20:F20"/>
    <mergeCell ref="A7:B7"/>
    <mergeCell ref="C16:D16"/>
    <mergeCell ref="E19:F19"/>
    <mergeCell ref="D12:F12"/>
    <mergeCell ref="D9:F9"/>
    <mergeCell ref="C22:D22"/>
    <mergeCell ref="A4:F4"/>
    <mergeCell ref="D8:F8"/>
    <mergeCell ref="A12:B12"/>
    <mergeCell ref="C21:D21"/>
    <mergeCell ref="D5:F5"/>
    <mergeCell ref="A5:B5"/>
    <mergeCell ref="A8:B8"/>
    <mergeCell ref="C17:D17"/>
    <mergeCell ref="A15:F15"/>
    <mergeCell ref="A39:F39"/>
    <mergeCell ref="D10:F10"/>
    <mergeCell ref="A24:F24"/>
    <mergeCell ref="E16:F16"/>
    <mergeCell ref="E18:F18"/>
    <mergeCell ref="A1:F1"/>
    <mergeCell ref="A10:B10"/>
    <mergeCell ref="C19:D19"/>
    <mergeCell ref="A13:B13"/>
    <mergeCell ref="E22:F22"/>
    <mergeCell ref="C18:D18"/>
    <mergeCell ref="A9:B9"/>
    <mergeCell ref="D6:F6"/>
    <mergeCell ref="E21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2026-09-14T18:19:59Z</dcterms:created>
  <dcterms:modified xmlns:dcterms="http://purl.org/dc/terms/" xmlns:xsi="http://www.w3.org/2001/XMLSchema-instance" xsi:type="dcterms:W3CDTF">2026-09-14T18:19:59Z</dcterms:modified>
</cp:coreProperties>
</file>